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y German\Desktop\"/>
    </mc:Choice>
  </mc:AlternateContent>
  <xr:revisionPtr revIDLastSave="0" documentId="13_ncr:1_{9428147B-EDB9-4A2F-928C-41C05B726190}" xr6:coauthVersionLast="45" xr6:coauthVersionMax="45" xr10:uidLastSave="{00000000-0000-0000-0000-000000000000}"/>
  <bookViews>
    <workbookView xWindow="-120" yWindow="-120" windowWidth="20730" windowHeight="11760" xr2:uid="{BF13D91E-8AE5-4FFD-B0FD-D6A89033EF89}"/>
  </bookViews>
  <sheets>
    <sheet name="IS2019" sheetId="1" r:id="rId1"/>
    <sheet name="BS2019" sheetId="2" r:id="rId2"/>
    <sheet name="Budget 2020" sheetId="3" r:id="rId3"/>
  </sheets>
  <definedNames>
    <definedName name="_xlnm.Print_Titles" localSheetId="2">'Budget 2020'!$1:$4</definedName>
    <definedName name="_xlnm.Print_Titles" localSheetId="0">'IS2019'!$1:$5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C50" i="1"/>
  <c r="F30" i="2" l="1"/>
  <c r="F32" i="2"/>
  <c r="E20" i="2"/>
  <c r="F20" i="2" s="1"/>
  <c r="F15" i="2"/>
  <c r="F14" i="2"/>
  <c r="F17" i="2" s="1"/>
  <c r="C48" i="1"/>
  <c r="C53" i="3"/>
  <c r="C41" i="3"/>
  <c r="C9" i="3"/>
  <c r="C13" i="3" s="1"/>
  <c r="C31" i="1"/>
  <c r="C26" i="1"/>
  <c r="C24" i="1"/>
  <c r="C21" i="1"/>
  <c r="C18" i="1"/>
  <c r="C13" i="1"/>
  <c r="F33" i="2" l="1"/>
  <c r="F23" i="2"/>
  <c r="C43" i="3"/>
  <c r="C48" i="3" s="1"/>
  <c r="C53" i="1"/>
  <c r="C40" i="1"/>
  <c r="C55" i="3" l="1"/>
  <c r="C59" i="3" s="1"/>
  <c r="C42" i="1"/>
  <c r="C55" i="1" l="1"/>
  <c r="C46" i="1"/>
  <c r="C59" i="1" l="1"/>
  <c r="C60" i="1" s="1"/>
  <c r="C58" i="3" s="1"/>
  <c r="C60" i="3" s="1"/>
  <c r="F37" i="2"/>
  <c r="F38" i="2" s="1"/>
  <c r="F40" i="2" s="1"/>
</calcChain>
</file>

<file path=xl/sharedStrings.xml><?xml version="1.0" encoding="utf-8"?>
<sst xmlns="http://schemas.openxmlformats.org/spreadsheetml/2006/main" count="127" uniqueCount="76">
  <si>
    <t xml:space="preserve"> </t>
  </si>
  <si>
    <t>BUDGET</t>
  </si>
  <si>
    <t>Assessments</t>
  </si>
  <si>
    <t>Trash collection</t>
  </si>
  <si>
    <t>ACC Plan review income</t>
  </si>
  <si>
    <t>Late fees</t>
  </si>
  <si>
    <t xml:space="preserve">     OPERATING EXPENSES</t>
  </si>
  <si>
    <t>Gatehouse Contract</t>
  </si>
  <si>
    <t>Trash Service</t>
  </si>
  <si>
    <t>Landscape Contract</t>
  </si>
  <si>
    <t>Management fees</t>
  </si>
  <si>
    <t>Water</t>
  </si>
  <si>
    <t>Alarm Monitoring</t>
  </si>
  <si>
    <t>Bad Debt</t>
  </si>
  <si>
    <t>Tree trimming</t>
  </si>
  <si>
    <t>Office</t>
  </si>
  <si>
    <t xml:space="preserve">Electric </t>
  </si>
  <si>
    <t>Insurance and Fire Protection</t>
  </si>
  <si>
    <t>Gatehouse Supplies</t>
  </si>
  <si>
    <t>Legal and Accounting</t>
  </si>
  <si>
    <t>Landscape lights</t>
  </si>
  <si>
    <t>Telephone</t>
  </si>
  <si>
    <t>Annual Meeting</t>
  </si>
  <si>
    <t>Architectural Control</t>
  </si>
  <si>
    <t>Irrigation repairs</t>
  </si>
  <si>
    <t>Manhole Spraying</t>
  </si>
  <si>
    <t>Fountains Maintenance and Repair</t>
  </si>
  <si>
    <t>Inside Maintenance and Repair</t>
  </si>
  <si>
    <t>Building Maintenance and Repair</t>
  </si>
  <si>
    <t>Pest Control</t>
  </si>
  <si>
    <t>Sidewalks</t>
  </si>
  <si>
    <t xml:space="preserve">  Net contribution</t>
  </si>
  <si>
    <t xml:space="preserve">      INCOME</t>
  </si>
  <si>
    <t>Net Income  Before Reserve Items</t>
  </si>
  <si>
    <t xml:space="preserve">Street Maintenance and Repair </t>
  </si>
  <si>
    <t xml:space="preserve">Fence, Walls, Monuments, Maint </t>
  </si>
  <si>
    <t xml:space="preserve">     Net contribution</t>
  </si>
  <si>
    <t>YEAR ENDED DECEMBER 31, 2019</t>
  </si>
  <si>
    <t>COBBLESTONE HOA INC</t>
  </si>
  <si>
    <t xml:space="preserve">       Net contribution</t>
  </si>
  <si>
    <t xml:space="preserve">BALANCE SHEET </t>
  </si>
  <si>
    <t>ASSETS</t>
  </si>
  <si>
    <t>Current assets</t>
  </si>
  <si>
    <t>Accounts Receivable less</t>
  </si>
  <si>
    <t xml:space="preserve">     TOTAL ASSETS</t>
  </si>
  <si>
    <t>LIABILITIES AND RESERVE FUND</t>
  </si>
  <si>
    <t xml:space="preserve">     Accrued Liabilities</t>
  </si>
  <si>
    <t xml:space="preserve">     ACC Compliance Deposit</t>
  </si>
  <si>
    <t xml:space="preserve">     Prepaid Assessments and trash</t>
  </si>
  <si>
    <t xml:space="preserve">     Total Reserve Fund</t>
  </si>
  <si>
    <t xml:space="preserve">      Bank of America</t>
  </si>
  <si>
    <t xml:space="preserve">      Fidelity</t>
  </si>
  <si>
    <t>RESERVE FUND</t>
  </si>
  <si>
    <t xml:space="preserve">  Opening balance </t>
  </si>
  <si>
    <t xml:space="preserve">Current Liabilities </t>
  </si>
  <si>
    <t xml:space="preserve">   NET CONTRIBUTION</t>
  </si>
  <si>
    <t>RESERVE FUND AT BEGINNING</t>
  </si>
  <si>
    <t>RESERVE FUND AT END OF YEAR</t>
  </si>
  <si>
    <t xml:space="preserve">  Reserve Interest income </t>
  </si>
  <si>
    <t xml:space="preserve">  Street Maintenance and Repair </t>
  </si>
  <si>
    <t xml:space="preserve">  Fire Hydrants</t>
  </si>
  <si>
    <t xml:space="preserve">  Water and Electric Repair</t>
  </si>
  <si>
    <t xml:space="preserve">                ( Unaudited ) </t>
  </si>
  <si>
    <t xml:space="preserve">      Construction Deposits</t>
  </si>
  <si>
    <t xml:space="preserve">      Allowance for Doubtful accounts</t>
  </si>
  <si>
    <t xml:space="preserve">    TOTAL LIABILITIES AND RESERVE FUND</t>
  </si>
  <si>
    <t xml:space="preserve">    NET CONTRIBUTION</t>
  </si>
  <si>
    <t>Reserve Interest income net</t>
  </si>
  <si>
    <t>Landscape Update</t>
  </si>
  <si>
    <t xml:space="preserve">  Landscape Update</t>
  </si>
  <si>
    <t xml:space="preserve"> COBBLESTONE HOA INC</t>
  </si>
  <si>
    <t xml:space="preserve">   BUDGETED  STATEMENT OF OPERATIONS  </t>
  </si>
  <si>
    <t xml:space="preserve">  YEAR ENDED DECEMBER 31, 2020         </t>
  </si>
  <si>
    <t xml:space="preserve"> FINANCIAL STATEMENT OF OPERATIONS</t>
  </si>
  <si>
    <t xml:space="preserve">             ( Unaudited )                           </t>
  </si>
  <si>
    <t xml:space="preserve">                        YEAR ENDED DECEMBER 31, 2019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</si>
</sst>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_);\(0\)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9" fontId="0" fillId="0" borderId="0" xfId="0" applyNumberFormat="1" applyAlignment="1">
      <alignment horizontal="center"/>
    </xf>
    <xf numFmtId="16" fontId="0" fillId="0" borderId="0" xfId="0" quotePrefix="1" applyNumberFormat="1" applyAlignment="1">
      <alignment horizontal="center"/>
    </xf>
    <xf numFmtId="5" fontId="0" fillId="0" borderId="0" xfId="0" applyNumberFormat="1"/>
    <xf numFmtId="37" fontId="0" fillId="0" borderId="0" xfId="0" applyNumberFormat="1"/>
    <xf numFmtId="37" fontId="0" fillId="0" borderId="1" xfId="0" applyNumberFormat="1" applyBorder="1"/>
    <xf numFmtId="0" fontId="0" fillId="0" borderId="0" xfId="0" applyAlignment="1">
      <alignment horizontal="center"/>
    </xf>
    <xf numFmtId="41" fontId="0" fillId="0" borderId="0" xfId="0" applyNumberFormat="1" applyBorder="1"/>
    <xf numFmtId="164" fontId="0" fillId="0" borderId="0" xfId="0" quotePrefix="1" applyNumberFormat="1" applyBorder="1" applyAlignment="1">
      <alignment horizontal="center"/>
    </xf>
    <xf numFmtId="37" fontId="0" fillId="0" borderId="0" xfId="0" applyNumberFormat="1" applyBorder="1"/>
    <xf numFmtId="0" fontId="0" fillId="0" borderId="0" xfId="0" applyBorder="1"/>
    <xf numFmtId="42" fontId="0" fillId="0" borderId="0" xfId="0" applyNumberFormat="1" applyBorder="1"/>
    <xf numFmtId="165" fontId="0" fillId="0" borderId="0" xfId="0" applyNumberFormat="1"/>
    <xf numFmtId="37" fontId="0" fillId="0" borderId="4" xfId="0" applyNumberFormat="1" applyBorder="1"/>
    <xf numFmtId="37" fontId="1" fillId="0" borderId="0" xfId="0" applyNumberFormat="1" applyFont="1"/>
    <xf numFmtId="5" fontId="0" fillId="0" borderId="3" xfId="0" applyNumberFormat="1" applyBorder="1"/>
    <xf numFmtId="5" fontId="0" fillId="0" borderId="5" xfId="0" applyNumberFormat="1" applyBorder="1"/>
    <xf numFmtId="0" fontId="0" fillId="0" borderId="0" xfId="0" applyBorder="1" applyAlignment="1">
      <alignment horizontal="center"/>
    </xf>
    <xf numFmtId="0" fontId="4" fillId="0" borderId="0" xfId="0" applyFont="1"/>
    <xf numFmtId="41" fontId="4" fillId="0" borderId="0" xfId="0" applyNumberFormat="1" applyFont="1" applyAlignment="1">
      <alignment horizontal="center"/>
    </xf>
    <xf numFmtId="16" fontId="4" fillId="0" borderId="0" xfId="0" quotePrefix="1" applyNumberFormat="1" applyFont="1" applyAlignment="1">
      <alignment horizontal="center"/>
    </xf>
    <xf numFmtId="41" fontId="4" fillId="0" borderId="0" xfId="0" quotePrefix="1" applyNumberFormat="1" applyFont="1" applyBorder="1" applyAlignment="1">
      <alignment horizontal="center"/>
    </xf>
    <xf numFmtId="5" fontId="4" fillId="0" borderId="0" xfId="0" applyNumberFormat="1" applyFont="1"/>
    <xf numFmtId="41" fontId="4" fillId="0" borderId="0" xfId="0" applyNumberFormat="1" applyFont="1"/>
    <xf numFmtId="41" fontId="4" fillId="0" borderId="1" xfId="0" applyNumberFormat="1" applyFont="1" applyBorder="1"/>
    <xf numFmtId="41" fontId="4" fillId="0" borderId="0" xfId="0" applyNumberFormat="1" applyFont="1" applyBorder="1"/>
    <xf numFmtId="41" fontId="4" fillId="0" borderId="2" xfId="0" applyNumberFormat="1" applyFont="1" applyBorder="1"/>
    <xf numFmtId="9" fontId="4" fillId="0" borderId="0" xfId="0" applyNumberFormat="1" applyFont="1" applyAlignment="1">
      <alignment horizontal="center"/>
    </xf>
    <xf numFmtId="41" fontId="4" fillId="0" borderId="0" xfId="0" quotePrefix="1" applyNumberFormat="1" applyFont="1" applyAlignment="1">
      <alignment horizontal="center"/>
    </xf>
    <xf numFmtId="42" fontId="4" fillId="0" borderId="3" xfId="0" applyNumberFormat="1" applyFont="1" applyBorder="1"/>
    <xf numFmtId="42" fontId="4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1" fontId="3" fillId="0" borderId="0" xfId="0" applyNumberFormat="1" applyFont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37" fontId="4" fillId="0" borderId="0" xfId="0" applyNumberFormat="1" applyFont="1"/>
    <xf numFmtId="37" fontId="4" fillId="0" borderId="1" xfId="0" applyNumberFormat="1" applyFont="1" applyBorder="1"/>
    <xf numFmtId="37" fontId="4" fillId="0" borderId="0" xfId="0" applyNumberFormat="1" applyFont="1" applyBorder="1"/>
    <xf numFmtId="37" fontId="4" fillId="0" borderId="2" xfId="0" applyNumberFormat="1" applyFont="1" applyBorder="1"/>
    <xf numFmtId="41" fontId="3" fillId="0" borderId="0" xfId="0" applyNumberFormat="1" applyFont="1" applyBorder="1" applyAlignment="1">
      <alignment horizontal="center"/>
    </xf>
    <xf numFmtId="5" fontId="4" fillId="0" borderId="2" xfId="0" applyNumberFormat="1" applyFont="1" applyBorder="1"/>
    <xf numFmtId="41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34BBB-8502-4642-A66B-5092B15823D6}">
  <dimension ref="B1:D61"/>
  <sheetViews>
    <sheetView tabSelected="1" topLeftCell="A55" zoomScaleNormal="100" workbookViewId="0">
      <selection activeCell="B7" sqref="B7"/>
    </sheetView>
  </sheetViews>
  <sheetFormatPr defaultRowHeight="15" x14ac:dyDescent="0.25"/>
  <cols>
    <col min="1" max="1" width="5.7109375" customWidth="1"/>
    <col min="2" max="3" width="40.7109375" customWidth="1"/>
    <col min="4" max="4" width="13.42578125" customWidth="1"/>
  </cols>
  <sheetData>
    <row r="1" spans="2:4" ht="15.75" x14ac:dyDescent="0.25">
      <c r="B1" s="34" t="s">
        <v>70</v>
      </c>
      <c r="C1" s="42"/>
    </row>
    <row r="2" spans="2:4" ht="15.75" x14ac:dyDescent="0.25">
      <c r="B2" s="34" t="s">
        <v>73</v>
      </c>
      <c r="C2" s="42"/>
    </row>
    <row r="3" spans="2:4" ht="15.75" x14ac:dyDescent="0.25">
      <c r="B3" s="34" t="s">
        <v>74</v>
      </c>
      <c r="C3" s="42"/>
    </row>
    <row r="4" spans="2:4" ht="15.75" x14ac:dyDescent="0.25">
      <c r="B4" s="34" t="s">
        <v>75</v>
      </c>
      <c r="C4" s="42"/>
    </row>
    <row r="5" spans="2:4" ht="15.75" x14ac:dyDescent="0.25">
      <c r="B5" s="18"/>
      <c r="C5" s="19" t="s">
        <v>0</v>
      </c>
    </row>
    <row r="6" spans="2:4" ht="15.75" x14ac:dyDescent="0.25">
      <c r="B6" s="18" t="s">
        <v>0</v>
      </c>
      <c r="C6" s="20"/>
    </row>
    <row r="7" spans="2:4" ht="15.75" x14ac:dyDescent="0.25">
      <c r="B7" s="18"/>
      <c r="C7" s="21" t="s">
        <v>0</v>
      </c>
      <c r="D7" s="8"/>
    </row>
    <row r="8" spans="2:4" ht="15.75" x14ac:dyDescent="0.25">
      <c r="B8" s="31" t="s">
        <v>32</v>
      </c>
      <c r="C8" s="19"/>
    </row>
    <row r="9" spans="2:4" ht="15.75" x14ac:dyDescent="0.25">
      <c r="B9" s="18" t="s">
        <v>2</v>
      </c>
      <c r="C9" s="22">
        <v>472940</v>
      </c>
      <c r="D9" s="3"/>
    </row>
    <row r="10" spans="2:4" ht="15.75" x14ac:dyDescent="0.25">
      <c r="B10" s="18" t="s">
        <v>3</v>
      </c>
      <c r="C10" s="23">
        <v>49088</v>
      </c>
      <c r="D10" s="4"/>
    </row>
    <row r="11" spans="2:4" ht="15.75" x14ac:dyDescent="0.25">
      <c r="B11" s="18" t="s">
        <v>5</v>
      </c>
      <c r="C11" s="23">
        <v>5371</v>
      </c>
      <c r="D11" s="4"/>
    </row>
    <row r="12" spans="2:4" ht="15.75" x14ac:dyDescent="0.25">
      <c r="B12" s="18" t="s">
        <v>4</v>
      </c>
      <c r="C12" s="23">
        <v>4800</v>
      </c>
      <c r="D12" s="4"/>
    </row>
    <row r="13" spans="2:4" ht="15.75" x14ac:dyDescent="0.25">
      <c r="B13" s="18"/>
      <c r="C13" s="24">
        <f>SUM(C9:C12)</f>
        <v>532199</v>
      </c>
      <c r="D13" s="9"/>
    </row>
    <row r="14" spans="2:4" ht="15.75" x14ac:dyDescent="0.25">
      <c r="B14" s="18"/>
      <c r="C14" s="25"/>
      <c r="D14" s="9"/>
    </row>
    <row r="15" spans="2:4" ht="15.75" x14ac:dyDescent="0.25">
      <c r="B15" s="31" t="s">
        <v>6</v>
      </c>
      <c r="C15" s="23"/>
      <c r="D15" s="4"/>
    </row>
    <row r="16" spans="2:4" ht="15.75" x14ac:dyDescent="0.25">
      <c r="B16" s="18" t="s">
        <v>7</v>
      </c>
      <c r="C16" s="23">
        <v>205964</v>
      </c>
      <c r="D16" s="4"/>
    </row>
    <row r="17" spans="2:4" ht="15.75" x14ac:dyDescent="0.25">
      <c r="B17" s="18" t="s">
        <v>8</v>
      </c>
      <c r="C17" s="23">
        <v>42603</v>
      </c>
      <c r="D17" s="4"/>
    </row>
    <row r="18" spans="2:4" ht="15.75" x14ac:dyDescent="0.25">
      <c r="B18" s="18" t="s">
        <v>9</v>
      </c>
      <c r="C18" s="23">
        <f>32200+3000-600</f>
        <v>34600</v>
      </c>
      <c r="D18" s="4"/>
    </row>
    <row r="19" spans="2:4" ht="15.75" x14ac:dyDescent="0.25">
      <c r="B19" s="18" t="s">
        <v>10</v>
      </c>
      <c r="C19" s="23">
        <v>30900</v>
      </c>
      <c r="D19" s="4"/>
    </row>
    <row r="20" spans="2:4" ht="15.75" x14ac:dyDescent="0.25">
      <c r="B20" s="18" t="s">
        <v>12</v>
      </c>
      <c r="C20" s="23">
        <v>24629</v>
      </c>
      <c r="D20" s="4"/>
    </row>
    <row r="21" spans="2:4" ht="15.75" x14ac:dyDescent="0.25">
      <c r="B21" s="18" t="s">
        <v>13</v>
      </c>
      <c r="C21" s="23">
        <f>20589-607</f>
        <v>19982</v>
      </c>
      <c r="D21" s="4"/>
    </row>
    <row r="22" spans="2:4" ht="15.75" x14ac:dyDescent="0.25">
      <c r="B22" s="18" t="s">
        <v>11</v>
      </c>
      <c r="C22" s="23">
        <v>13044</v>
      </c>
      <c r="D22" s="4"/>
    </row>
    <row r="23" spans="2:4" ht="15.75" x14ac:dyDescent="0.25">
      <c r="B23" s="18" t="s">
        <v>14</v>
      </c>
      <c r="C23" s="23">
        <v>11075</v>
      </c>
      <c r="D23" s="4"/>
    </row>
    <row r="24" spans="2:4" ht="15.75" x14ac:dyDescent="0.25">
      <c r="B24" s="18" t="s">
        <v>15</v>
      </c>
      <c r="C24" s="23">
        <f>6998+50+52+95-95</f>
        <v>7100</v>
      </c>
      <c r="D24" s="4"/>
    </row>
    <row r="25" spans="2:4" ht="15.75" x14ac:dyDescent="0.25">
      <c r="B25" s="18" t="s">
        <v>16</v>
      </c>
      <c r="C25" s="23">
        <v>4162</v>
      </c>
      <c r="D25" s="4"/>
    </row>
    <row r="26" spans="2:4" ht="15.75" x14ac:dyDescent="0.25">
      <c r="B26" s="18" t="s">
        <v>17</v>
      </c>
      <c r="C26" s="23">
        <f>20054-15921</f>
        <v>4133</v>
      </c>
      <c r="D26" s="4"/>
    </row>
    <row r="27" spans="2:4" ht="15.75" x14ac:dyDescent="0.25">
      <c r="B27" s="18" t="s">
        <v>18</v>
      </c>
      <c r="C27" s="23">
        <v>3411</v>
      </c>
      <c r="D27" s="4"/>
    </row>
    <row r="28" spans="2:4" ht="15.75" x14ac:dyDescent="0.25">
      <c r="B28" s="18" t="s">
        <v>20</v>
      </c>
      <c r="C28" s="23">
        <v>3136</v>
      </c>
      <c r="D28" s="4"/>
    </row>
    <row r="29" spans="2:4" ht="15.75" x14ac:dyDescent="0.25">
      <c r="B29" s="18" t="s">
        <v>22</v>
      </c>
      <c r="C29" s="23">
        <v>3003</v>
      </c>
      <c r="D29" s="4"/>
    </row>
    <row r="30" spans="2:4" ht="15.75" x14ac:dyDescent="0.25">
      <c r="B30" s="18" t="s">
        <v>21</v>
      </c>
      <c r="C30" s="23">
        <v>2477</v>
      </c>
      <c r="D30" s="4"/>
    </row>
    <row r="31" spans="2:4" ht="15.75" x14ac:dyDescent="0.25">
      <c r="B31" s="18" t="s">
        <v>27</v>
      </c>
      <c r="C31" s="23">
        <f>2129+162</f>
        <v>2291</v>
      </c>
      <c r="D31" s="4"/>
    </row>
    <row r="32" spans="2:4" ht="15.75" x14ac:dyDescent="0.25">
      <c r="B32" s="18" t="s">
        <v>23</v>
      </c>
      <c r="C32" s="23">
        <v>2100</v>
      </c>
      <c r="D32" s="4"/>
    </row>
    <row r="33" spans="2:4" ht="15.75" x14ac:dyDescent="0.25">
      <c r="B33" s="18" t="s">
        <v>35</v>
      </c>
      <c r="C33" s="23">
        <v>1625</v>
      </c>
      <c r="D33" s="4"/>
    </row>
    <row r="34" spans="2:4" ht="15.75" x14ac:dyDescent="0.25">
      <c r="B34" s="18" t="s">
        <v>25</v>
      </c>
      <c r="C34" s="23">
        <v>1575</v>
      </c>
      <c r="D34" s="4"/>
    </row>
    <row r="35" spans="2:4" ht="15.75" x14ac:dyDescent="0.25">
      <c r="B35" s="18" t="s">
        <v>24</v>
      </c>
      <c r="C35" s="23">
        <v>1566</v>
      </c>
      <c r="D35" s="4"/>
    </row>
    <row r="36" spans="2:4" ht="15.75" x14ac:dyDescent="0.25">
      <c r="B36" s="18" t="s">
        <v>26</v>
      </c>
      <c r="C36" s="23">
        <v>825</v>
      </c>
      <c r="D36" s="4"/>
    </row>
    <row r="37" spans="2:4" ht="15.75" x14ac:dyDescent="0.25">
      <c r="B37" s="18" t="s">
        <v>28</v>
      </c>
      <c r="C37" s="23">
        <v>701</v>
      </c>
      <c r="D37" s="4"/>
    </row>
    <row r="38" spans="2:4" ht="15.75" x14ac:dyDescent="0.25">
      <c r="B38" s="18" t="s">
        <v>19</v>
      </c>
      <c r="C38" s="23">
        <v>300</v>
      </c>
      <c r="D38" s="4"/>
    </row>
    <row r="39" spans="2:4" ht="15.75" x14ac:dyDescent="0.25">
      <c r="B39" s="18" t="s">
        <v>29</v>
      </c>
      <c r="C39" s="26">
        <v>128</v>
      </c>
      <c r="D39" s="4"/>
    </row>
    <row r="40" spans="2:4" ht="15.75" x14ac:dyDescent="0.25">
      <c r="B40" s="18"/>
      <c r="C40" s="26">
        <f>SUM(C16:C39)</f>
        <v>421330</v>
      </c>
      <c r="D40" s="7"/>
    </row>
    <row r="41" spans="2:4" ht="15.75" x14ac:dyDescent="0.25">
      <c r="B41" s="18" t="s">
        <v>0</v>
      </c>
      <c r="C41" s="27"/>
      <c r="D41" s="1"/>
    </row>
    <row r="42" spans="2:4" ht="15.75" x14ac:dyDescent="0.25">
      <c r="B42" s="18" t="s">
        <v>33</v>
      </c>
      <c r="C42" s="26">
        <f>+C13-C40</f>
        <v>110869</v>
      </c>
      <c r="D42" s="7"/>
    </row>
    <row r="43" spans="2:4" ht="15.75" x14ac:dyDescent="0.25">
      <c r="B43" s="18"/>
      <c r="C43" s="25"/>
      <c r="D43" s="7"/>
    </row>
    <row r="44" spans="2:4" ht="15.75" x14ac:dyDescent="0.25">
      <c r="B44" s="18"/>
      <c r="C44" s="25"/>
      <c r="D44" s="7"/>
    </row>
    <row r="45" spans="2:4" ht="15.75" x14ac:dyDescent="0.25">
      <c r="B45" s="18"/>
      <c r="C45" s="25"/>
      <c r="D45" s="7"/>
    </row>
    <row r="46" spans="2:4" ht="15.75" x14ac:dyDescent="0.25">
      <c r="B46" s="18" t="s">
        <v>33</v>
      </c>
      <c r="C46" s="26">
        <f>+C42</f>
        <v>110869</v>
      </c>
      <c r="D46" s="7"/>
    </row>
    <row r="47" spans="2:4" ht="15.75" x14ac:dyDescent="0.25">
      <c r="B47" s="18" t="s">
        <v>0</v>
      </c>
      <c r="C47" s="23"/>
      <c r="D47" s="4"/>
    </row>
    <row r="48" spans="2:4" ht="15.75" x14ac:dyDescent="0.25">
      <c r="B48" s="18" t="s">
        <v>58</v>
      </c>
      <c r="C48" s="23">
        <f>907+246-42</f>
        <v>1111</v>
      </c>
      <c r="D48" s="4"/>
    </row>
    <row r="49" spans="2:4" ht="15.75" x14ac:dyDescent="0.25">
      <c r="B49" s="18" t="s">
        <v>59</v>
      </c>
      <c r="C49" s="28">
        <v>-44450</v>
      </c>
      <c r="D49" s="4"/>
    </row>
    <row r="50" spans="2:4" ht="15.75" x14ac:dyDescent="0.25">
      <c r="B50" s="18" t="s">
        <v>60</v>
      </c>
      <c r="C50" s="28">
        <f>-15920-1</f>
        <v>-15921</v>
      </c>
      <c r="D50" s="4"/>
    </row>
    <row r="51" spans="2:4" ht="15.75" x14ac:dyDescent="0.25">
      <c r="B51" s="18" t="s">
        <v>69</v>
      </c>
      <c r="C51" s="28">
        <f>-8550+3000-3254+1</f>
        <v>-8803</v>
      </c>
      <c r="D51" s="4"/>
    </row>
    <row r="52" spans="2:4" ht="15.75" x14ac:dyDescent="0.25">
      <c r="B52" s="18" t="s">
        <v>61</v>
      </c>
      <c r="C52" s="28">
        <v>-600</v>
      </c>
      <c r="D52" s="4"/>
    </row>
    <row r="53" spans="2:4" ht="15.75" x14ac:dyDescent="0.25">
      <c r="B53" s="18"/>
      <c r="C53" s="24">
        <f>SUM(C48:C52)</f>
        <v>-68663</v>
      </c>
      <c r="D53" s="9"/>
    </row>
    <row r="54" spans="2:4" ht="15.75" x14ac:dyDescent="0.25">
      <c r="B54" s="18"/>
      <c r="C54" s="23"/>
      <c r="D54" s="10"/>
    </row>
    <row r="55" spans="2:4" ht="16.5" thickBot="1" x14ac:dyDescent="0.3">
      <c r="B55" s="18" t="s">
        <v>55</v>
      </c>
      <c r="C55" s="29">
        <f>+C42+C53</f>
        <v>42206</v>
      </c>
      <c r="D55" s="11"/>
    </row>
    <row r="56" spans="2:4" ht="16.5" thickTop="1" x14ac:dyDescent="0.25">
      <c r="B56" s="18"/>
      <c r="C56" s="30"/>
      <c r="D56" s="10"/>
    </row>
    <row r="57" spans="2:4" ht="15.75" x14ac:dyDescent="0.25">
      <c r="B57" s="18"/>
      <c r="C57" s="23"/>
      <c r="D57" s="10"/>
    </row>
    <row r="58" spans="2:4" ht="15.75" x14ac:dyDescent="0.25">
      <c r="B58" s="18" t="s">
        <v>56</v>
      </c>
      <c r="C58" s="30">
        <v>704187</v>
      </c>
      <c r="D58" s="11"/>
    </row>
    <row r="59" spans="2:4" ht="15.75" x14ac:dyDescent="0.25">
      <c r="B59" s="18" t="s">
        <v>39</v>
      </c>
      <c r="C59" s="23">
        <f>+C55</f>
        <v>42206</v>
      </c>
      <c r="D59" s="9"/>
    </row>
    <row r="60" spans="2:4" ht="16.5" thickBot="1" x14ac:dyDescent="0.3">
      <c r="B60" s="18" t="s">
        <v>57</v>
      </c>
      <c r="C60" s="29">
        <f>SUM(C58:C59)</f>
        <v>746393</v>
      </c>
      <c r="D60" s="11"/>
    </row>
    <row r="61" spans="2:4" ht="16.5" thickTop="1" x14ac:dyDescent="0.25">
      <c r="B61" s="18"/>
      <c r="C61" s="23" t="s">
        <v>0</v>
      </c>
    </row>
  </sheetData>
  <sortState xmlns:xlrd2="http://schemas.microsoft.com/office/spreadsheetml/2017/richdata2" ref="B16:C39">
    <sortCondition descending="1" ref="C16:C39"/>
  </sortState>
  <pageMargins left="1.45" right="0.7" top="1.2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38419-DCAE-4498-8EBD-CFDE1D64107C}">
  <dimension ref="A1:F41"/>
  <sheetViews>
    <sheetView workbookViewId="0">
      <selection activeCell="A40" sqref="A40"/>
    </sheetView>
  </sheetViews>
  <sheetFormatPr defaultRowHeight="15" x14ac:dyDescent="0.25"/>
  <cols>
    <col min="6" max="6" width="9.7109375" customWidth="1"/>
  </cols>
  <sheetData>
    <row r="1" spans="1:6" x14ac:dyDescent="0.25">
      <c r="B1" s="32" t="s">
        <v>38</v>
      </c>
      <c r="C1" s="32"/>
      <c r="D1" s="32"/>
      <c r="E1" s="32"/>
    </row>
    <row r="2" spans="1:6" x14ac:dyDescent="0.25">
      <c r="B2" s="32" t="s">
        <v>40</v>
      </c>
      <c r="C2" s="32"/>
      <c r="D2" s="32"/>
      <c r="E2" s="32"/>
    </row>
    <row r="3" spans="1:6" x14ac:dyDescent="0.25">
      <c r="B3" s="32" t="s">
        <v>62</v>
      </c>
      <c r="C3" s="32"/>
      <c r="D3" s="32"/>
      <c r="E3" s="32"/>
    </row>
    <row r="4" spans="1:6" x14ac:dyDescent="0.25">
      <c r="B4" s="32" t="s">
        <v>37</v>
      </c>
      <c r="C4" s="32"/>
      <c r="D4" s="32"/>
      <c r="E4" s="32"/>
    </row>
    <row r="7" spans="1:6" x14ac:dyDescent="0.25">
      <c r="C7" s="6"/>
      <c r="D7" s="2"/>
      <c r="E7" s="6"/>
      <c r="F7" s="2" t="s">
        <v>0</v>
      </c>
    </row>
    <row r="8" spans="1:6" x14ac:dyDescent="0.25">
      <c r="C8" s="6"/>
      <c r="D8" s="2"/>
      <c r="E8" s="6"/>
      <c r="F8" s="2"/>
    </row>
    <row r="9" spans="1:6" x14ac:dyDescent="0.25">
      <c r="C9" s="6"/>
      <c r="D9" s="2"/>
      <c r="E9" s="6"/>
      <c r="F9" s="2"/>
    </row>
    <row r="10" spans="1:6" x14ac:dyDescent="0.25">
      <c r="C10" s="6"/>
      <c r="D10" s="6"/>
      <c r="E10" s="6"/>
      <c r="F10" s="17" t="s">
        <v>0</v>
      </c>
    </row>
    <row r="11" spans="1:6" x14ac:dyDescent="0.25">
      <c r="A11" s="33" t="s">
        <v>41</v>
      </c>
      <c r="C11" s="6"/>
      <c r="D11" s="6"/>
    </row>
    <row r="12" spans="1:6" x14ac:dyDescent="0.25">
      <c r="C12" s="4"/>
      <c r="D12" s="4"/>
    </row>
    <row r="13" spans="1:6" x14ac:dyDescent="0.25">
      <c r="A13" t="s">
        <v>42</v>
      </c>
      <c r="C13" s="4"/>
      <c r="D13" s="4"/>
    </row>
    <row r="14" spans="1:6" x14ac:dyDescent="0.25">
      <c r="A14" t="s">
        <v>50</v>
      </c>
      <c r="C14" s="4"/>
      <c r="D14" s="3"/>
      <c r="F14" s="12">
        <f>200162+257548-200162</f>
        <v>257548</v>
      </c>
    </row>
    <row r="15" spans="1:6" x14ac:dyDescent="0.25">
      <c r="A15" t="s">
        <v>51</v>
      </c>
      <c r="C15" s="4"/>
      <c r="D15" s="4"/>
      <c r="F15" s="4">
        <f>449988+200000</f>
        <v>649988</v>
      </c>
    </row>
    <row r="16" spans="1:6" x14ac:dyDescent="0.25">
      <c r="A16" t="s">
        <v>63</v>
      </c>
      <c r="C16" s="4"/>
      <c r="D16" s="4"/>
      <c r="F16" s="4">
        <v>45300</v>
      </c>
    </row>
    <row r="17" spans="1:6" x14ac:dyDescent="0.25">
      <c r="A17" t="s">
        <v>0</v>
      </c>
      <c r="C17" s="4"/>
      <c r="D17" s="4"/>
      <c r="F17" s="13">
        <f>SUM(F14:F16)</f>
        <v>952836</v>
      </c>
    </row>
    <row r="18" spans="1:6" x14ac:dyDescent="0.25">
      <c r="C18" s="4"/>
      <c r="D18" s="4"/>
    </row>
    <row r="19" spans="1:6" x14ac:dyDescent="0.25">
      <c r="A19" t="s">
        <v>43</v>
      </c>
      <c r="B19" s="3"/>
      <c r="C19" s="4"/>
      <c r="D19" s="4"/>
      <c r="E19" s="3">
        <v>47036</v>
      </c>
    </row>
    <row r="20" spans="1:6" x14ac:dyDescent="0.25">
      <c r="A20" t="s">
        <v>64</v>
      </c>
      <c r="B20" s="4"/>
      <c r="C20" s="4"/>
      <c r="D20" s="4"/>
      <c r="E20" s="14">
        <f>-26411-20589+1</f>
        <v>-46999</v>
      </c>
      <c r="F20" s="4">
        <f>SUM(E19:E20)</f>
        <v>37</v>
      </c>
    </row>
    <row r="21" spans="1:6" x14ac:dyDescent="0.25">
      <c r="B21" s="4"/>
      <c r="C21" s="4"/>
      <c r="D21" s="4"/>
      <c r="E21" s="4"/>
    </row>
    <row r="22" spans="1:6" x14ac:dyDescent="0.25">
      <c r="B22" s="4"/>
      <c r="C22" s="4"/>
      <c r="D22" s="4"/>
      <c r="E22" s="4"/>
    </row>
    <row r="23" spans="1:6" ht="15.75" thickBot="1" x14ac:dyDescent="0.3">
      <c r="A23" s="33" t="s">
        <v>44</v>
      </c>
      <c r="B23" s="4"/>
      <c r="C23" s="4"/>
      <c r="D23" s="3"/>
      <c r="E23" s="4"/>
      <c r="F23" s="15">
        <f>SUM(F17:F21)</f>
        <v>952873</v>
      </c>
    </row>
    <row r="24" spans="1:6" ht="15.75" thickTop="1" x14ac:dyDescent="0.25">
      <c r="B24" s="4"/>
      <c r="C24" s="4"/>
      <c r="D24" s="4"/>
      <c r="E24" s="4"/>
    </row>
    <row r="25" spans="1:6" x14ac:dyDescent="0.25">
      <c r="B25" s="4"/>
      <c r="C25" s="4"/>
      <c r="D25" s="4"/>
      <c r="E25" s="4"/>
    </row>
    <row r="26" spans="1:6" x14ac:dyDescent="0.25">
      <c r="B26" s="4"/>
      <c r="C26" s="4"/>
      <c r="D26" s="4"/>
      <c r="E26" s="4"/>
    </row>
    <row r="27" spans="1:6" x14ac:dyDescent="0.25">
      <c r="A27" s="33" t="s">
        <v>45</v>
      </c>
      <c r="B27" s="4"/>
      <c r="C27" s="4"/>
      <c r="D27" s="4"/>
      <c r="E27" s="4"/>
    </row>
    <row r="28" spans="1:6" x14ac:dyDescent="0.25">
      <c r="B28" s="4"/>
      <c r="C28" s="4"/>
      <c r="D28" s="4"/>
      <c r="E28" s="4"/>
    </row>
    <row r="29" spans="1:6" x14ac:dyDescent="0.25">
      <c r="A29" s="33" t="s">
        <v>54</v>
      </c>
      <c r="B29" s="4"/>
      <c r="C29" s="4"/>
      <c r="D29" s="4"/>
      <c r="E29" s="4"/>
    </row>
    <row r="30" spans="1:6" x14ac:dyDescent="0.25">
      <c r="A30" t="s">
        <v>46</v>
      </c>
      <c r="B30" s="4"/>
      <c r="C30" s="4"/>
      <c r="D30" s="3"/>
      <c r="E30" s="4"/>
      <c r="F30" s="3">
        <f>332+3254</f>
        <v>3586</v>
      </c>
    </row>
    <row r="31" spans="1:6" x14ac:dyDescent="0.25">
      <c r="A31" t="s">
        <v>47</v>
      </c>
      <c r="B31" s="4"/>
      <c r="C31" s="4"/>
      <c r="D31" s="4"/>
      <c r="E31" s="4"/>
      <c r="F31" s="4">
        <v>45300</v>
      </c>
    </row>
    <row r="32" spans="1:6" x14ac:dyDescent="0.25">
      <c r="A32" t="s">
        <v>48</v>
      </c>
      <c r="B32" s="4"/>
      <c r="C32" s="4"/>
      <c r="D32" s="4"/>
      <c r="E32" s="4"/>
      <c r="F32" s="4">
        <f>157595-1</f>
        <v>157594</v>
      </c>
    </row>
    <row r="33" spans="1:6" x14ac:dyDescent="0.25">
      <c r="B33" s="4"/>
      <c r="C33" s="4"/>
      <c r="D33" s="4"/>
      <c r="E33" s="4"/>
      <c r="F33" s="5">
        <f>SUM(F30:F32)</f>
        <v>206480</v>
      </c>
    </row>
    <row r="34" spans="1:6" x14ac:dyDescent="0.25">
      <c r="B34" s="4"/>
      <c r="C34" s="4"/>
      <c r="D34" s="4"/>
      <c r="E34" s="4"/>
    </row>
    <row r="35" spans="1:6" x14ac:dyDescent="0.25">
      <c r="A35" s="33" t="s">
        <v>52</v>
      </c>
      <c r="B35" s="4"/>
      <c r="C35" s="4"/>
      <c r="D35" s="4"/>
      <c r="E35" s="4"/>
    </row>
    <row r="36" spans="1:6" x14ac:dyDescent="0.25">
      <c r="A36" t="s">
        <v>53</v>
      </c>
      <c r="B36" s="4"/>
      <c r="C36" s="4"/>
      <c r="D36" s="4"/>
      <c r="E36" s="4"/>
      <c r="F36" s="4">
        <v>704187</v>
      </c>
    </row>
    <row r="37" spans="1:6" x14ac:dyDescent="0.25">
      <c r="A37" t="s">
        <v>31</v>
      </c>
      <c r="B37" s="4"/>
      <c r="C37" s="4"/>
      <c r="D37" s="4"/>
      <c r="E37" s="4"/>
      <c r="F37" s="4">
        <f>+'IS2019'!C55</f>
        <v>42206</v>
      </c>
    </row>
    <row r="38" spans="1:6" x14ac:dyDescent="0.25">
      <c r="A38" t="s">
        <v>49</v>
      </c>
      <c r="B38" s="4"/>
      <c r="C38" s="4"/>
      <c r="D38" s="4"/>
      <c r="E38" s="4"/>
      <c r="F38" s="5">
        <f>SUM(F36:F37)</f>
        <v>746393</v>
      </c>
    </row>
    <row r="39" spans="1:6" x14ac:dyDescent="0.25">
      <c r="B39" s="4"/>
      <c r="C39" s="4"/>
      <c r="D39" s="4"/>
      <c r="E39" s="4"/>
    </row>
    <row r="40" spans="1:6" ht="15.75" thickBot="1" x14ac:dyDescent="0.3">
      <c r="A40" s="33" t="s">
        <v>65</v>
      </c>
      <c r="B40" s="4"/>
      <c r="C40" s="4"/>
      <c r="D40" s="3"/>
      <c r="E40" s="4"/>
      <c r="F40" s="16">
        <f>+F33+F38</f>
        <v>952873</v>
      </c>
    </row>
    <row r="41" spans="1:6" ht="15.75" thickTop="1" x14ac:dyDescent="0.25">
      <c r="A41" t="s">
        <v>0</v>
      </c>
      <c r="B41" s="4"/>
      <c r="C41" s="4"/>
      <c r="D41" s="4"/>
      <c r="E41" s="4"/>
    </row>
  </sheetData>
  <mergeCells count="4">
    <mergeCell ref="B1:E1"/>
    <mergeCell ref="B2:E2"/>
    <mergeCell ref="B3:E3"/>
    <mergeCell ref="B4:E4"/>
  </mergeCells>
  <pageMargins left="1.2" right="0.7" top="1.2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85C8E-981B-462B-96D4-D9F5646AA278}">
  <dimension ref="B1:C61"/>
  <sheetViews>
    <sheetView zoomScaleNormal="100" workbookViewId="0">
      <selection activeCell="B7" sqref="B7"/>
    </sheetView>
  </sheetViews>
  <sheetFormatPr defaultRowHeight="15" x14ac:dyDescent="0.25"/>
  <cols>
    <col min="1" max="1" width="6.28515625" customWidth="1"/>
    <col min="2" max="2" width="46.7109375" customWidth="1"/>
    <col min="3" max="3" width="24.5703125" customWidth="1"/>
  </cols>
  <sheetData>
    <row r="1" spans="2:3" ht="15.75" x14ac:dyDescent="0.25">
      <c r="B1" s="34" t="s">
        <v>70</v>
      </c>
      <c r="C1" s="18"/>
    </row>
    <row r="2" spans="2:3" ht="15.75" x14ac:dyDescent="0.25">
      <c r="B2" s="34" t="s">
        <v>71</v>
      </c>
      <c r="C2" s="18"/>
    </row>
    <row r="3" spans="2:3" ht="15.75" x14ac:dyDescent="0.25">
      <c r="B3" s="34" t="s">
        <v>72</v>
      </c>
      <c r="C3" s="18"/>
    </row>
    <row r="4" spans="2:3" ht="15.75" x14ac:dyDescent="0.25">
      <c r="B4" s="18"/>
      <c r="C4" s="18"/>
    </row>
    <row r="5" spans="2:3" ht="15.75" x14ac:dyDescent="0.25">
      <c r="B5" s="18"/>
      <c r="C5" s="18"/>
    </row>
    <row r="6" spans="2:3" ht="15.75" x14ac:dyDescent="0.25">
      <c r="B6" s="18" t="s">
        <v>0</v>
      </c>
      <c r="C6" s="18" t="s">
        <v>0</v>
      </c>
    </row>
    <row r="7" spans="2:3" ht="15.75" x14ac:dyDescent="0.25">
      <c r="B7" s="18"/>
      <c r="C7" s="35" t="s">
        <v>1</v>
      </c>
    </row>
    <row r="8" spans="2:3" ht="15.75" x14ac:dyDescent="0.25">
      <c r="B8" s="31" t="s">
        <v>32</v>
      </c>
      <c r="C8" s="18"/>
    </row>
    <row r="9" spans="2:3" ht="15.75" x14ac:dyDescent="0.25">
      <c r="B9" s="18" t="s">
        <v>2</v>
      </c>
      <c r="C9" s="22">
        <f>1869*2*130</f>
        <v>485940</v>
      </c>
    </row>
    <row r="10" spans="2:3" ht="15.75" x14ac:dyDescent="0.25">
      <c r="B10" s="18" t="s">
        <v>3</v>
      </c>
      <c r="C10" s="36">
        <v>49088</v>
      </c>
    </row>
    <row r="11" spans="2:3" ht="15.75" x14ac:dyDescent="0.25">
      <c r="B11" s="18" t="s">
        <v>4</v>
      </c>
      <c r="C11" s="36">
        <v>2000</v>
      </c>
    </row>
    <row r="12" spans="2:3" ht="15.75" x14ac:dyDescent="0.25">
      <c r="B12" s="18" t="s">
        <v>5</v>
      </c>
      <c r="C12" s="36">
        <v>1200</v>
      </c>
    </row>
    <row r="13" spans="2:3" ht="15.75" x14ac:dyDescent="0.25">
      <c r="B13" s="18"/>
      <c r="C13" s="37">
        <f>SUM(C9:C12)</f>
        <v>538228</v>
      </c>
    </row>
    <row r="14" spans="2:3" ht="15.75" x14ac:dyDescent="0.25">
      <c r="B14" s="18"/>
      <c r="C14" s="38"/>
    </row>
    <row r="15" spans="2:3" ht="15.75" x14ac:dyDescent="0.25">
      <c r="B15" s="31" t="s">
        <v>6</v>
      </c>
      <c r="C15" s="36"/>
    </row>
    <row r="16" spans="2:3" ht="15.75" x14ac:dyDescent="0.25">
      <c r="B16" s="18" t="s">
        <v>7</v>
      </c>
      <c r="C16" s="36">
        <v>228996</v>
      </c>
    </row>
    <row r="17" spans="2:3" ht="15.75" x14ac:dyDescent="0.25">
      <c r="B17" s="18" t="s">
        <v>8</v>
      </c>
      <c r="C17" s="36">
        <v>43200</v>
      </c>
    </row>
    <row r="18" spans="2:3" ht="15.75" x14ac:dyDescent="0.25">
      <c r="B18" s="18" t="s">
        <v>9</v>
      </c>
      <c r="C18" s="36">
        <v>35500</v>
      </c>
    </row>
    <row r="19" spans="2:3" ht="15.75" x14ac:dyDescent="0.25">
      <c r="B19" s="18" t="s">
        <v>10</v>
      </c>
      <c r="C19" s="36">
        <v>33063</v>
      </c>
    </row>
    <row r="20" spans="2:3" ht="15.75" x14ac:dyDescent="0.25">
      <c r="B20" s="18" t="s">
        <v>11</v>
      </c>
      <c r="C20" s="36">
        <v>28000</v>
      </c>
    </row>
    <row r="21" spans="2:3" ht="15.75" x14ac:dyDescent="0.25">
      <c r="B21" s="18" t="s">
        <v>12</v>
      </c>
      <c r="C21" s="36">
        <v>25200</v>
      </c>
    </row>
    <row r="22" spans="2:3" ht="15.75" x14ac:dyDescent="0.25">
      <c r="B22" s="18" t="s">
        <v>13</v>
      </c>
      <c r="C22" s="36">
        <v>19634</v>
      </c>
    </row>
    <row r="23" spans="2:3" ht="15.75" x14ac:dyDescent="0.25">
      <c r="B23" s="18" t="s">
        <v>14</v>
      </c>
      <c r="C23" s="36">
        <v>10000</v>
      </c>
    </row>
    <row r="24" spans="2:3" ht="15.75" x14ac:dyDescent="0.25">
      <c r="B24" s="18" t="s">
        <v>15</v>
      </c>
      <c r="C24" s="36">
        <v>6000</v>
      </c>
    </row>
    <row r="25" spans="2:3" ht="15.75" x14ac:dyDescent="0.25">
      <c r="B25" s="18" t="s">
        <v>16</v>
      </c>
      <c r="C25" s="36">
        <v>4580</v>
      </c>
    </row>
    <row r="26" spans="2:3" ht="15.75" x14ac:dyDescent="0.25">
      <c r="B26" s="18" t="s">
        <v>17</v>
      </c>
      <c r="C26" s="36">
        <v>4200</v>
      </c>
    </row>
    <row r="27" spans="2:3" ht="15.75" x14ac:dyDescent="0.25">
      <c r="B27" s="18" t="s">
        <v>34</v>
      </c>
      <c r="C27" s="36">
        <v>4000</v>
      </c>
    </row>
    <row r="28" spans="2:3" ht="15.75" x14ac:dyDescent="0.25">
      <c r="B28" s="18" t="s">
        <v>35</v>
      </c>
      <c r="C28" s="36">
        <v>3600</v>
      </c>
    </row>
    <row r="29" spans="2:3" ht="15.75" x14ac:dyDescent="0.25">
      <c r="B29" s="18" t="s">
        <v>18</v>
      </c>
      <c r="C29" s="36">
        <v>3500</v>
      </c>
    </row>
    <row r="30" spans="2:3" ht="15.75" x14ac:dyDescent="0.25">
      <c r="B30" s="18" t="s">
        <v>19</v>
      </c>
      <c r="C30" s="36">
        <v>3500</v>
      </c>
    </row>
    <row r="31" spans="2:3" ht="15.75" x14ac:dyDescent="0.25">
      <c r="B31" s="18" t="s">
        <v>20</v>
      </c>
      <c r="C31" s="36">
        <v>3000</v>
      </c>
    </row>
    <row r="32" spans="2:3" ht="15.75" x14ac:dyDescent="0.25">
      <c r="B32" s="18" t="s">
        <v>21</v>
      </c>
      <c r="C32" s="36">
        <v>2640</v>
      </c>
    </row>
    <row r="33" spans="2:3" ht="15.75" x14ac:dyDescent="0.25">
      <c r="B33" s="18" t="s">
        <v>22</v>
      </c>
      <c r="C33" s="36">
        <v>2500</v>
      </c>
    </row>
    <row r="34" spans="2:3" ht="15.75" x14ac:dyDescent="0.25">
      <c r="B34" s="18" t="s">
        <v>23</v>
      </c>
      <c r="C34" s="36">
        <v>2000</v>
      </c>
    </row>
    <row r="35" spans="2:3" ht="15.75" x14ac:dyDescent="0.25">
      <c r="B35" s="18" t="s">
        <v>24</v>
      </c>
      <c r="C35" s="36">
        <v>2000</v>
      </c>
    </row>
    <row r="36" spans="2:3" ht="15.75" x14ac:dyDescent="0.25">
      <c r="B36" s="18" t="s">
        <v>25</v>
      </c>
      <c r="C36" s="36">
        <v>1600</v>
      </c>
    </row>
    <row r="37" spans="2:3" ht="15.75" x14ac:dyDescent="0.25">
      <c r="B37" s="18" t="s">
        <v>26</v>
      </c>
      <c r="C37" s="36">
        <v>1200</v>
      </c>
    </row>
    <row r="38" spans="2:3" ht="15.75" x14ac:dyDescent="0.25">
      <c r="B38" s="18" t="s">
        <v>27</v>
      </c>
      <c r="C38" s="36">
        <v>1200</v>
      </c>
    </row>
    <row r="39" spans="2:3" ht="15.75" x14ac:dyDescent="0.25">
      <c r="B39" s="18" t="s">
        <v>28</v>
      </c>
      <c r="C39" s="36">
        <v>750</v>
      </c>
    </row>
    <row r="40" spans="2:3" ht="15.75" x14ac:dyDescent="0.25">
      <c r="B40" s="18" t="s">
        <v>29</v>
      </c>
      <c r="C40" s="36">
        <v>350</v>
      </c>
    </row>
    <row r="41" spans="2:3" ht="15.75" x14ac:dyDescent="0.25">
      <c r="B41" s="18"/>
      <c r="C41" s="24">
        <f>SUM(C16:C40)</f>
        <v>470213</v>
      </c>
    </row>
    <row r="42" spans="2:3" ht="15.75" x14ac:dyDescent="0.25">
      <c r="B42" s="18" t="s">
        <v>0</v>
      </c>
      <c r="C42" s="27" t="s">
        <v>0</v>
      </c>
    </row>
    <row r="43" spans="2:3" ht="15.75" x14ac:dyDescent="0.25">
      <c r="B43" s="31" t="s">
        <v>33</v>
      </c>
      <c r="C43" s="39">
        <f>+C13-C41</f>
        <v>68015</v>
      </c>
    </row>
    <row r="44" spans="2:3" ht="15.75" x14ac:dyDescent="0.25">
      <c r="B44" s="18"/>
      <c r="C44" s="25"/>
    </row>
    <row r="45" spans="2:3" ht="15.75" x14ac:dyDescent="0.25">
      <c r="B45" s="18"/>
      <c r="C45" s="25"/>
    </row>
    <row r="46" spans="2:3" ht="15.75" x14ac:dyDescent="0.25">
      <c r="B46" s="18"/>
      <c r="C46" s="40" t="s">
        <v>1</v>
      </c>
    </row>
    <row r="47" spans="2:3" ht="15.75" x14ac:dyDescent="0.25">
      <c r="B47" s="18"/>
      <c r="C47" s="25"/>
    </row>
    <row r="48" spans="2:3" ht="15.75" x14ac:dyDescent="0.25">
      <c r="B48" s="31" t="s">
        <v>33</v>
      </c>
      <c r="C48" s="41">
        <f>+C43</f>
        <v>68015</v>
      </c>
    </row>
    <row r="49" spans="2:3" ht="15.75" x14ac:dyDescent="0.25">
      <c r="B49" s="18" t="s">
        <v>0</v>
      </c>
      <c r="C49" s="36"/>
    </row>
    <row r="50" spans="2:3" ht="15.75" x14ac:dyDescent="0.25">
      <c r="B50" s="18" t="s">
        <v>67</v>
      </c>
      <c r="C50" s="36">
        <v>7085</v>
      </c>
    </row>
    <row r="51" spans="2:3" ht="15.75" x14ac:dyDescent="0.25">
      <c r="B51" s="18" t="s">
        <v>68</v>
      </c>
      <c r="C51" s="36">
        <v>-34680</v>
      </c>
    </row>
    <row r="52" spans="2:3" ht="15.75" x14ac:dyDescent="0.25">
      <c r="B52" s="18" t="s">
        <v>30</v>
      </c>
      <c r="C52" s="36">
        <v>-3000</v>
      </c>
    </row>
    <row r="53" spans="2:3" ht="15.75" x14ac:dyDescent="0.25">
      <c r="B53" s="18"/>
      <c r="C53" s="37">
        <f>SUM(C50:C52)</f>
        <v>-30595</v>
      </c>
    </row>
    <row r="54" spans="2:3" ht="15.75" x14ac:dyDescent="0.25">
      <c r="B54" s="18"/>
      <c r="C54" s="18"/>
    </row>
    <row r="55" spans="2:3" ht="16.5" thickBot="1" x14ac:dyDescent="0.3">
      <c r="B55" s="31" t="s">
        <v>66</v>
      </c>
      <c r="C55" s="29">
        <f>+C43+C53</f>
        <v>37420</v>
      </c>
    </row>
    <row r="56" spans="2:3" ht="16.5" thickTop="1" x14ac:dyDescent="0.25">
      <c r="B56" s="18"/>
      <c r="C56" s="18"/>
    </row>
    <row r="57" spans="2:3" ht="15.75" x14ac:dyDescent="0.25">
      <c r="B57" s="18"/>
      <c r="C57" s="18"/>
    </row>
    <row r="58" spans="2:3" ht="15.75" x14ac:dyDescent="0.25">
      <c r="B58" s="31" t="s">
        <v>56</v>
      </c>
      <c r="C58" s="30">
        <f>+'IS2019'!C60</f>
        <v>746393</v>
      </c>
    </row>
    <row r="59" spans="2:3" ht="15.75" x14ac:dyDescent="0.25">
      <c r="B59" s="18" t="s">
        <v>36</v>
      </c>
      <c r="C59" s="36">
        <f>+C55</f>
        <v>37420</v>
      </c>
    </row>
    <row r="60" spans="2:3" ht="16.5" thickBot="1" x14ac:dyDescent="0.3">
      <c r="B60" s="31" t="s">
        <v>57</v>
      </c>
      <c r="C60" s="29">
        <f>SUM(C58:C59)</f>
        <v>783813</v>
      </c>
    </row>
    <row r="61" spans="2:3" ht="15.75" thickTop="1" x14ac:dyDescent="0.25"/>
  </sheetData>
  <pageMargins left="1.7" right="0.7" top="1.2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IS2019</vt:lpstr>
      <vt:lpstr>BS2019</vt:lpstr>
      <vt:lpstr>Budget 2020</vt:lpstr>
      <vt:lpstr>'Budget 2020'!Print_Titles</vt:lpstr>
      <vt:lpstr>'IS2019'!Print_Titles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Ivy German</cp:lastModifiedBy>
  <cp:lastPrinted>2020-02-26T23:29:50Z</cp:lastPrinted>
  <dcterms:created xsi:type="dcterms:W3CDTF">2020-02-11T21:50:36Z</dcterms:created>
  <dcterms:modified xsi:type="dcterms:W3CDTF">2020-02-26T23:32:39Z</dcterms:modified>
</cp:coreProperties>
</file>